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680" windowHeight="9090" tabRatio="491" activeTab="0"/>
  </bookViews>
  <sheets>
    <sheet name="Per campanya-suport" sheetId="1" r:id="rId1"/>
  </sheets>
  <definedNames>
    <definedName name="_xlnm.Print_Area" localSheetId="0">'Per campanya-suport'!$A$1:$J$107</definedName>
  </definedNames>
  <calcPr fullCalcOnLoad="1"/>
</workbook>
</file>

<file path=xl/sharedStrings.xml><?xml version="1.0" encoding="utf-8"?>
<sst xmlns="http://schemas.openxmlformats.org/spreadsheetml/2006/main" count="61" uniqueCount="60">
  <si>
    <t>Total general</t>
  </si>
  <si>
    <t>Ajuntament de Mataró</t>
  </si>
  <si>
    <t>Promoció del Comerç</t>
  </si>
  <si>
    <t>Dia Internacional Dona</t>
  </si>
  <si>
    <t>Setmana Informació i Orientació Professional</t>
  </si>
  <si>
    <t>Premsa</t>
  </si>
  <si>
    <t>Fira de Sant Ponç</t>
  </si>
  <si>
    <t>Volta ciclista a Catalunya</t>
  </si>
  <si>
    <t>Diada Nacional de Catalunya</t>
  </si>
  <si>
    <t>Campanya Nadal</t>
  </si>
  <si>
    <t>Ràdio</t>
  </si>
  <si>
    <t>On Line</t>
  </si>
  <si>
    <t>Exterior</t>
  </si>
  <si>
    <t>Televisió</t>
  </si>
  <si>
    <t>Accions especials</t>
  </si>
  <si>
    <t>Creativitat i producció</t>
  </si>
  <si>
    <t>Mitjans</t>
  </si>
  <si>
    <t>Total Campanya</t>
  </si>
  <si>
    <t>Nom Campanya</t>
  </si>
  <si>
    <t>Salut i Alimentació</t>
  </si>
  <si>
    <t>Pressupostos Participatius</t>
  </si>
  <si>
    <t>Festa al Port</t>
  </si>
  <si>
    <t>Fira Atraccions i Primavera</t>
  </si>
  <si>
    <t>Campanya Estiu</t>
  </si>
  <si>
    <t>Mercats municipals</t>
  </si>
  <si>
    <t>Promoció turística</t>
  </si>
  <si>
    <t xml:space="preserve">Audiència Pública </t>
  </si>
  <si>
    <t>Telèfon d'emergència 112</t>
  </si>
  <si>
    <t>Nova ordenança tinença animals</t>
  </si>
  <si>
    <t>Fem Centre</t>
  </si>
  <si>
    <t>Dia drets LGTBI+</t>
  </si>
  <si>
    <t>Dia contra violència dona</t>
  </si>
  <si>
    <t>Mataró Tren</t>
  </si>
  <si>
    <t>Showme Mataró</t>
  </si>
  <si>
    <t>Les Santes, Festa Major de Mataró</t>
  </si>
  <si>
    <t>Festival Internacional d'Orgue</t>
  </si>
  <si>
    <t>Arts Escèniques</t>
  </si>
  <si>
    <t>Nom Mitjà</t>
  </si>
  <si>
    <t>Despesa per campanya institucional i suports</t>
  </si>
  <si>
    <t>Despesa publicitària</t>
  </si>
  <si>
    <t xml:space="preserve">Capgròs </t>
  </si>
  <si>
    <t>Tot Mataró</t>
  </si>
  <si>
    <t>El Periódico</t>
  </si>
  <si>
    <t>El Punt Avui</t>
  </si>
  <si>
    <t>Campanyes institucionals - Despesa per mitjà de comunicació</t>
  </si>
  <si>
    <t>EL 9 Nou</t>
  </si>
  <si>
    <t>Diari Ara</t>
  </si>
  <si>
    <t>Tribuna Maresme</t>
  </si>
  <si>
    <t>Festa Catalunya</t>
  </si>
  <si>
    <t>Sortir amb nens</t>
  </si>
  <si>
    <t>La Clau</t>
  </si>
  <si>
    <t>Nuvol.com</t>
  </si>
  <si>
    <t>Cap Catalogne</t>
  </si>
  <si>
    <t>Som Granollers</t>
  </si>
  <si>
    <t>Som Mollet</t>
  </si>
  <si>
    <t>Fem Turisme</t>
  </si>
  <si>
    <t>Publintur</t>
  </si>
  <si>
    <t>Total</t>
  </si>
  <si>
    <t>Grup Godó                                                      (La Vanguardia, RAC1)</t>
  </si>
  <si>
    <t>Mataró Audiovisual                                    (Mataró Ràdio i Mataró TV)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</si>
</sst>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_-* #,##0\ &quot;€&quot;_-;\-* #,##0\ &quot;€&quot;_-;_-* &quot;-&quot;??\ &quot;€&quot;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44" fontId="1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44" fontId="0" fillId="34" borderId="10" xfId="49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44" fontId="1" fillId="34" borderId="10" xfId="49" applyFont="1" applyFill="1" applyBorder="1" applyAlignment="1">
      <alignment/>
    </xf>
    <xf numFmtId="44" fontId="0" fillId="34" borderId="11" xfId="49" applyFont="1" applyFill="1" applyBorder="1" applyAlignment="1">
      <alignment/>
    </xf>
    <xf numFmtId="0" fontId="1" fillId="11" borderId="12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165" fontId="0" fillId="34" borderId="10" xfId="49" applyNumberFormat="1" applyFont="1" applyFill="1" applyBorder="1" applyAlignment="1">
      <alignment/>
    </xf>
    <xf numFmtId="165" fontId="1" fillId="34" borderId="10" xfId="49" applyNumberFormat="1" applyFont="1" applyFill="1" applyBorder="1" applyAlignment="1">
      <alignment/>
    </xf>
    <xf numFmtId="165" fontId="0" fillId="34" borderId="11" xfId="49" applyNumberFormat="1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44" fontId="0" fillId="34" borderId="10" xfId="49" applyFont="1" applyFill="1" applyBorder="1" applyAlignment="1">
      <alignment/>
    </xf>
    <xf numFmtId="166" fontId="0" fillId="34" borderId="10" xfId="49" applyNumberFormat="1" applyFont="1" applyFill="1" applyBorder="1" applyAlignment="1">
      <alignment/>
    </xf>
    <xf numFmtId="166" fontId="0" fillId="34" borderId="10" xfId="49" applyNumberFormat="1" applyFont="1" applyFill="1" applyBorder="1" applyAlignment="1">
      <alignment/>
    </xf>
    <xf numFmtId="165" fontId="1" fillId="36" borderId="10" xfId="0" applyNumberFormat="1" applyFont="1" applyFill="1" applyBorder="1" applyAlignment="1">
      <alignment/>
    </xf>
    <xf numFmtId="165" fontId="1" fillId="36" borderId="10" xfId="0" applyNumberFormat="1" applyFont="1" applyFill="1" applyBorder="1" applyAlignment="1">
      <alignment/>
    </xf>
    <xf numFmtId="165" fontId="1" fillId="36" borderId="11" xfId="0" applyNumberFormat="1" applyFont="1" applyFill="1" applyBorder="1" applyAlignment="1">
      <alignment/>
    </xf>
    <xf numFmtId="165" fontId="0" fillId="34" borderId="10" xfId="49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165" fontId="1" fillId="35" borderId="16" xfId="0" applyNumberFormat="1" applyFont="1" applyFill="1" applyBorder="1" applyAlignment="1">
      <alignment/>
    </xf>
    <xf numFmtId="165" fontId="1" fillId="38" borderId="16" xfId="0" applyNumberFormat="1" applyFont="1" applyFill="1" applyBorder="1" applyAlignment="1">
      <alignment/>
    </xf>
    <xf numFmtId="165" fontId="1" fillId="37" borderId="16" xfId="0" applyNumberFormat="1" applyFont="1" applyFill="1" applyBorder="1" applyAlignment="1">
      <alignment/>
    </xf>
    <xf numFmtId="165" fontId="1" fillId="34" borderId="16" xfId="0" applyNumberFormat="1" applyFont="1" applyFill="1" applyBorder="1" applyAlignment="1">
      <alignment/>
    </xf>
    <xf numFmtId="0" fontId="39" fillId="21" borderId="10" xfId="0" applyFont="1" applyFill="1" applyBorder="1" applyAlignment="1">
      <alignment/>
    </xf>
    <xf numFmtId="6" fontId="39" fillId="39" borderId="10" xfId="0" applyNumberFormat="1" applyFont="1" applyFill="1" applyBorder="1" applyAlignment="1">
      <alignment horizontal="right"/>
    </xf>
    <xf numFmtId="6" fontId="39" fillId="40" borderId="10" xfId="0" applyNumberFormat="1" applyFont="1" applyFill="1" applyBorder="1" applyAlignment="1">
      <alignment horizontal="right"/>
    </xf>
    <xf numFmtId="6" fontId="39" fillId="41" borderId="10" xfId="0" applyNumberFormat="1" applyFont="1" applyFill="1" applyBorder="1" applyAlignment="1">
      <alignment horizontal="right"/>
    </xf>
    <xf numFmtId="6" fontId="39" fillId="21" borderId="10" xfId="0" applyNumberFormat="1" applyFont="1" applyFill="1" applyBorder="1" applyAlignment="1">
      <alignment/>
    </xf>
    <xf numFmtId="6" fontId="39" fillId="21" borderId="10" xfId="0" applyNumberFormat="1" applyFont="1" applyFill="1" applyBorder="1" applyAlignment="1">
      <alignment horizontal="right"/>
    </xf>
    <xf numFmtId="165" fontId="1" fillId="36" borderId="11" xfId="0" applyNumberFormat="1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3" fillId="2" borderId="18" xfId="0" applyFont="1" applyFill="1" applyBorder="1" applyAlignment="1">
      <alignment horizontal="center"/>
    </xf>
    <xf numFmtId="0" fontId="40" fillId="0" borderId="19" xfId="0" applyFont="1" applyBorder="1" applyAlignment="1">
      <alignment/>
    </xf>
    <xf numFmtId="166" fontId="40" fillId="34" borderId="19" xfId="49" applyNumberFormat="1" applyFont="1" applyFill="1" applyBorder="1" applyAlignment="1">
      <alignment/>
    </xf>
    <xf numFmtId="0" fontId="40" fillId="0" borderId="10" xfId="0" applyFont="1" applyBorder="1" applyAlignment="1">
      <alignment/>
    </xf>
    <xf numFmtId="166" fontId="40" fillId="34" borderId="10" xfId="49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166" fontId="40" fillId="34" borderId="11" xfId="49" applyNumberFormat="1" applyFont="1" applyFill="1" applyBorder="1" applyAlignment="1">
      <alignment/>
    </xf>
    <xf numFmtId="0" fontId="41" fillId="0" borderId="20" xfId="0" applyFont="1" applyFill="1" applyBorder="1" applyAlignment="1">
      <alignment/>
    </xf>
    <xf numFmtId="166" fontId="41" fillId="0" borderId="21" xfId="0" applyNumberFormat="1" applyFont="1" applyBorder="1" applyAlignment="1">
      <alignment/>
    </xf>
    <xf numFmtId="0" fontId="40" fillId="0" borderId="10" xfId="0" applyFont="1" applyBorder="1" applyAlignment="1">
      <alignment wrapText="1"/>
    </xf>
    <xf numFmtId="166" fontId="40" fillId="34" borderId="10" xfId="49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vertical="top" wrapText="1"/>
    </xf>
    <xf numFmtId="166" fontId="40" fillId="34" borderId="10" xfId="49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06"/>
  <sheetViews>
    <sheetView showGridLines="0" tabSelected="1" view="pageLayout" workbookViewId="0" topLeftCell="A52">
      <selection activeCell="A69" sqref="A69"/>
    </sheetView>
  </sheetViews>
  <sheetFormatPr defaultColWidth="9.140625" defaultRowHeight="15"/>
  <cols>
    <col min="1" max="1" width="41.421875" style="0" bestFit="1" customWidth="1"/>
    <col min="2" max="2" width="17.28125" style="0" customWidth="1"/>
    <col min="3" max="3" width="19.7109375" style="0" bestFit="1" customWidth="1"/>
    <col min="4" max="4" width="9.28125" style="0" bestFit="1" customWidth="1"/>
    <col min="5" max="5" width="8.421875" style="0" bestFit="1" customWidth="1"/>
    <col min="6" max="6" width="8.57421875" style="0" bestFit="1" customWidth="1"/>
    <col min="7" max="7" width="8.28125" style="0" bestFit="1" customWidth="1"/>
    <col min="8" max="8" width="8.57421875" style="0" bestFit="1" customWidth="1"/>
    <col min="9" max="9" width="8.421875" style="0" bestFit="1" customWidth="1"/>
    <col min="10" max="10" width="12.7109375" style="0" bestFit="1" customWidth="1"/>
  </cols>
  <sheetData>
    <row r="1" spans="1:4" ht="23.25" customHeight="1">
      <c r="A1" s="57" t="s">
        <v>38</v>
      </c>
      <c r="B1" s="58"/>
      <c r="C1" s="58"/>
      <c r="D1" s="2"/>
    </row>
    <row r="2" spans="1:4" ht="18" customHeight="1">
      <c r="A2" s="57" t="s">
        <v>1</v>
      </c>
      <c r="B2" s="58"/>
      <c r="C2" s="58"/>
      <c r="D2" s="2"/>
    </row>
    <row r="3" spans="1:4" ht="16.5" customHeight="1">
      <c r="A3" s="57">
        <v>2018</v>
      </c>
      <c r="B3" s="59"/>
      <c r="C3" s="59"/>
      <c r="D3" s="2"/>
    </row>
    <row r="4" spans="1:10" ht="17.25" customHeight="1">
      <c r="A4" s="3" t="s">
        <v>18</v>
      </c>
      <c r="B4" s="19" t="s">
        <v>17</v>
      </c>
      <c r="C4" s="20" t="s">
        <v>15</v>
      </c>
      <c r="D4" s="21" t="s">
        <v>16</v>
      </c>
      <c r="E4" s="13" t="s">
        <v>10</v>
      </c>
      <c r="F4" s="14" t="s">
        <v>5</v>
      </c>
      <c r="G4" s="14" t="s">
        <v>11</v>
      </c>
      <c r="H4" s="14" t="s">
        <v>12</v>
      </c>
      <c r="I4" s="14" t="s">
        <v>13</v>
      </c>
      <c r="J4" s="15" t="s">
        <v>14</v>
      </c>
    </row>
    <row r="5" spans="1:10" ht="15.75" customHeight="1">
      <c r="A5" s="35" t="s">
        <v>36</v>
      </c>
      <c r="B5" s="36">
        <f aca="true" t="shared" si="0" ref="B5:B29">C5+D5</f>
        <v>23735.56</v>
      </c>
      <c r="C5" s="37">
        <v>20344.61</v>
      </c>
      <c r="D5" s="38">
        <f aca="true" t="shared" si="1" ref="D5:D29">SUM(E5:J5)</f>
        <v>3390.95</v>
      </c>
      <c r="E5" s="40"/>
      <c r="F5" s="40"/>
      <c r="G5" s="40">
        <v>242</v>
      </c>
      <c r="H5" s="40">
        <v>3148.95</v>
      </c>
      <c r="I5" s="39"/>
      <c r="J5" s="39"/>
    </row>
    <row r="6" spans="1:10" ht="15">
      <c r="A6" s="9" t="s">
        <v>26</v>
      </c>
      <c r="B6" s="36">
        <f t="shared" si="0"/>
        <v>3391.63</v>
      </c>
      <c r="C6" s="27"/>
      <c r="D6" s="38">
        <f t="shared" si="1"/>
        <v>3391.63</v>
      </c>
      <c r="E6" s="16">
        <f>200*1.21</f>
        <v>242</v>
      </c>
      <c r="F6" s="16">
        <f>1799*1.21</f>
        <v>2176.79</v>
      </c>
      <c r="G6" s="16">
        <f>200*1.21</f>
        <v>242</v>
      </c>
      <c r="H6" s="16">
        <f>180*1.21</f>
        <v>217.79999999999998</v>
      </c>
      <c r="I6" s="25">
        <f>424*1.21</f>
        <v>513.04</v>
      </c>
      <c r="J6" s="7"/>
    </row>
    <row r="7" spans="1:10" ht="15">
      <c r="A7" s="9" t="s">
        <v>23</v>
      </c>
      <c r="B7" s="36">
        <f t="shared" si="0"/>
        <v>24043.980000000003</v>
      </c>
      <c r="C7" s="26">
        <v>13062.62</v>
      </c>
      <c r="D7" s="38">
        <f t="shared" si="1"/>
        <v>10981.36</v>
      </c>
      <c r="E7" s="7"/>
      <c r="F7" s="25">
        <v>7045.86</v>
      </c>
      <c r="G7" s="25">
        <v>850</v>
      </c>
      <c r="H7" s="25">
        <v>3085.5</v>
      </c>
      <c r="I7" s="7"/>
      <c r="J7" s="7"/>
    </row>
    <row r="8" spans="1:10" ht="15">
      <c r="A8" s="9" t="s">
        <v>9</v>
      </c>
      <c r="B8" s="36">
        <f t="shared" si="0"/>
        <v>17847.34</v>
      </c>
      <c r="C8" s="26">
        <v>8952.11</v>
      </c>
      <c r="D8" s="38">
        <f t="shared" si="1"/>
        <v>8895.23</v>
      </c>
      <c r="E8" s="25">
        <v>3557.4</v>
      </c>
      <c r="F8" s="25">
        <v>3192.24</v>
      </c>
      <c r="G8" s="25">
        <v>990.04</v>
      </c>
      <c r="H8" s="25">
        <v>1155.55</v>
      </c>
      <c r="I8" s="7"/>
      <c r="J8" s="7"/>
    </row>
    <row r="9" spans="1:10" ht="15">
      <c r="A9" s="9" t="s">
        <v>31</v>
      </c>
      <c r="B9" s="36">
        <f t="shared" si="0"/>
        <v>3749.79</v>
      </c>
      <c r="C9" s="27">
        <f>725*1.21</f>
        <v>877.25</v>
      </c>
      <c r="D9" s="38">
        <f t="shared" si="1"/>
        <v>2872.54</v>
      </c>
      <c r="E9" s="16">
        <f>185*1.21</f>
        <v>223.85</v>
      </c>
      <c r="F9" s="16">
        <f>1218*1.21</f>
        <v>1473.78</v>
      </c>
      <c r="G9" s="16">
        <f>200*1.21</f>
        <v>242</v>
      </c>
      <c r="H9" s="16">
        <f>771*1.21</f>
        <v>932.91</v>
      </c>
      <c r="I9" s="7"/>
      <c r="J9" s="7"/>
    </row>
    <row r="10" spans="1:10" ht="15">
      <c r="A10" s="9" t="s">
        <v>30</v>
      </c>
      <c r="B10" s="36">
        <f t="shared" si="0"/>
        <v>929.28</v>
      </c>
      <c r="C10" s="27">
        <f>348*1.21</f>
        <v>421.08</v>
      </c>
      <c r="D10" s="38">
        <f t="shared" si="1"/>
        <v>508.2</v>
      </c>
      <c r="E10" s="16"/>
      <c r="F10" s="16"/>
      <c r="G10" s="16"/>
      <c r="H10" s="16">
        <f>420*1.21</f>
        <v>508.2</v>
      </c>
      <c r="I10" s="16"/>
      <c r="J10" s="7"/>
    </row>
    <row r="11" spans="1:10" ht="15">
      <c r="A11" s="8" t="s">
        <v>3</v>
      </c>
      <c r="B11" s="36">
        <f t="shared" si="0"/>
        <v>2423.63</v>
      </c>
      <c r="C11" s="27">
        <f>853*1.21</f>
        <v>1032.1299999999999</v>
      </c>
      <c r="D11" s="38">
        <f t="shared" si="1"/>
        <v>1391.5</v>
      </c>
      <c r="E11" s="16"/>
      <c r="F11" s="16"/>
      <c r="G11" s="16">
        <f>900*1.21</f>
        <v>1089</v>
      </c>
      <c r="H11" s="16">
        <f>250*1.21</f>
        <v>302.5</v>
      </c>
      <c r="I11" s="16"/>
      <c r="J11" s="7"/>
    </row>
    <row r="12" spans="1:10" ht="15">
      <c r="A12" s="9" t="s">
        <v>8</v>
      </c>
      <c r="B12" s="36">
        <f t="shared" si="0"/>
        <v>1903.33</v>
      </c>
      <c r="C12" s="27"/>
      <c r="D12" s="38">
        <f t="shared" si="1"/>
        <v>1903.33</v>
      </c>
      <c r="E12" s="16"/>
      <c r="F12" s="16">
        <f>1219*1.21</f>
        <v>1474.99</v>
      </c>
      <c r="G12" s="16"/>
      <c r="H12" s="16">
        <f>354*1.21</f>
        <v>428.34</v>
      </c>
      <c r="I12" s="7"/>
      <c r="J12" s="7"/>
    </row>
    <row r="13" spans="1:10" ht="15">
      <c r="A13" s="9" t="s">
        <v>29</v>
      </c>
      <c r="B13" s="36">
        <f t="shared" si="0"/>
        <v>8137.25</v>
      </c>
      <c r="C13" s="27">
        <f>2200*1.21</f>
        <v>2662</v>
      </c>
      <c r="D13" s="38">
        <f t="shared" si="1"/>
        <v>5475.25</v>
      </c>
      <c r="E13" s="16"/>
      <c r="F13" s="16">
        <f>425*1.21</f>
        <v>514.25</v>
      </c>
      <c r="G13" s="16">
        <f>1500*1.21</f>
        <v>1815</v>
      </c>
      <c r="H13" s="16">
        <f>100*1.21</f>
        <v>121</v>
      </c>
      <c r="I13" s="25"/>
      <c r="J13" s="25">
        <f>2500*1.21</f>
        <v>3025</v>
      </c>
    </row>
    <row r="14" spans="1:94" ht="15">
      <c r="A14" s="8" t="s">
        <v>21</v>
      </c>
      <c r="B14" s="36">
        <f t="shared" si="0"/>
        <v>5880.55</v>
      </c>
      <c r="C14" s="26">
        <v>2151.92</v>
      </c>
      <c r="D14" s="38">
        <f t="shared" si="1"/>
        <v>3728.63</v>
      </c>
      <c r="E14" s="16">
        <v>150</v>
      </c>
      <c r="F14" s="16">
        <v>1570.83</v>
      </c>
      <c r="G14" s="16">
        <v>490</v>
      </c>
      <c r="H14" s="16">
        <v>1517.8</v>
      </c>
      <c r="I14" s="16"/>
      <c r="J14" s="1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</row>
    <row r="15" spans="1:10" ht="15">
      <c r="A15" s="35" t="s">
        <v>35</v>
      </c>
      <c r="B15" s="36">
        <f t="shared" si="0"/>
        <v>3682.48</v>
      </c>
      <c r="C15" s="37">
        <v>1187.98</v>
      </c>
      <c r="D15" s="38">
        <f t="shared" si="1"/>
        <v>2494.5</v>
      </c>
      <c r="E15" s="39"/>
      <c r="F15" s="40"/>
      <c r="G15" s="40">
        <v>292</v>
      </c>
      <c r="H15" s="40">
        <v>448</v>
      </c>
      <c r="I15" s="39">
        <v>1754.5</v>
      </c>
      <c r="J15" s="39"/>
    </row>
    <row r="16" spans="1:10" ht="15">
      <c r="A16" s="8" t="s">
        <v>22</v>
      </c>
      <c r="B16" s="36">
        <f t="shared" si="0"/>
        <v>3650.37</v>
      </c>
      <c r="C16" s="26">
        <v>1705.17</v>
      </c>
      <c r="D16" s="38">
        <f t="shared" si="1"/>
        <v>1945.2</v>
      </c>
      <c r="E16" s="16">
        <v>250</v>
      </c>
      <c r="F16" s="16">
        <v>1004.54</v>
      </c>
      <c r="G16" s="16">
        <v>490</v>
      </c>
      <c r="H16" s="16">
        <v>200.66</v>
      </c>
      <c r="I16" s="16"/>
      <c r="J16" s="16"/>
    </row>
    <row r="17" spans="1:10" ht="15">
      <c r="A17" s="8" t="s">
        <v>6</v>
      </c>
      <c r="B17" s="36">
        <f t="shared" si="0"/>
        <v>3538.16</v>
      </c>
      <c r="C17" s="26">
        <v>1623.66</v>
      </c>
      <c r="D17" s="38">
        <f t="shared" si="1"/>
        <v>1914.5</v>
      </c>
      <c r="E17" s="16">
        <v>150</v>
      </c>
      <c r="F17" s="16">
        <v>1094.5</v>
      </c>
      <c r="G17" s="16">
        <v>490</v>
      </c>
      <c r="H17" s="16">
        <v>180</v>
      </c>
      <c r="I17" s="16"/>
      <c r="J17" s="16"/>
    </row>
    <row r="18" spans="1:10" ht="15">
      <c r="A18" s="35" t="s">
        <v>34</v>
      </c>
      <c r="B18" s="36">
        <f t="shared" si="0"/>
        <v>38909.83</v>
      </c>
      <c r="C18" s="37">
        <v>29099.38</v>
      </c>
      <c r="D18" s="38">
        <f t="shared" si="1"/>
        <v>9810.45</v>
      </c>
      <c r="E18" s="39"/>
      <c r="F18" s="40">
        <v>375</v>
      </c>
      <c r="G18" s="39">
        <v>72.6</v>
      </c>
      <c r="H18" s="40">
        <v>6337.85</v>
      </c>
      <c r="I18" s="39">
        <v>3025</v>
      </c>
      <c r="J18" s="39"/>
    </row>
    <row r="19" spans="1:10" ht="15">
      <c r="A19" s="9" t="s">
        <v>32</v>
      </c>
      <c r="B19" s="36">
        <f t="shared" si="0"/>
        <v>14700.33</v>
      </c>
      <c r="C19" s="26">
        <v>5046.08</v>
      </c>
      <c r="D19" s="38">
        <f t="shared" si="1"/>
        <v>9654.25</v>
      </c>
      <c r="E19" s="16">
        <v>1560</v>
      </c>
      <c r="F19" s="16">
        <v>1792.03</v>
      </c>
      <c r="G19" s="16">
        <v>419.7</v>
      </c>
      <c r="H19" s="16">
        <v>5882.52</v>
      </c>
      <c r="I19" s="16"/>
      <c r="J19" s="16"/>
    </row>
    <row r="20" spans="1:89" s="4" customFormat="1" ht="15">
      <c r="A20" s="8" t="s">
        <v>24</v>
      </c>
      <c r="B20" s="36">
        <f t="shared" si="0"/>
        <v>10076.15</v>
      </c>
      <c r="C20" s="26">
        <v>3038.18</v>
      </c>
      <c r="D20" s="38">
        <f t="shared" si="1"/>
        <v>7037.97</v>
      </c>
      <c r="E20" s="29">
        <v>254.01</v>
      </c>
      <c r="F20" s="29">
        <v>2180.08</v>
      </c>
      <c r="G20" s="29">
        <v>780.08</v>
      </c>
      <c r="H20" s="29">
        <v>3823.8</v>
      </c>
      <c r="I20" s="24">
        <v>0</v>
      </c>
      <c r="J20" s="2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</row>
    <row r="21" spans="1:89" s="4" customFormat="1" ht="15">
      <c r="A21" s="22" t="s">
        <v>28</v>
      </c>
      <c r="B21" s="36">
        <f t="shared" si="0"/>
        <v>12559.8</v>
      </c>
      <c r="C21" s="28">
        <f>2100*1.21</f>
        <v>2541</v>
      </c>
      <c r="D21" s="38">
        <f t="shared" si="1"/>
        <v>10018.8</v>
      </c>
      <c r="E21" s="16"/>
      <c r="F21" s="16">
        <f>3660*1.21</f>
        <v>4428.599999999999</v>
      </c>
      <c r="G21" s="16">
        <f>1500*1.21</f>
        <v>1815</v>
      </c>
      <c r="H21" s="16">
        <f>320*1.21</f>
        <v>387.2</v>
      </c>
      <c r="I21" s="25"/>
      <c r="J21" s="25">
        <f>2800*1.21</f>
        <v>3388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</row>
    <row r="22" spans="1:89" s="4" customFormat="1" ht="15">
      <c r="A22" s="22" t="s">
        <v>20</v>
      </c>
      <c r="B22" s="36">
        <f t="shared" si="0"/>
        <v>24338.58</v>
      </c>
      <c r="C22" s="28">
        <v>11661</v>
      </c>
      <c r="D22" s="38">
        <f t="shared" si="1"/>
        <v>12677.58</v>
      </c>
      <c r="E22" s="16">
        <v>605</v>
      </c>
      <c r="F22" s="16">
        <v>3990.58</v>
      </c>
      <c r="G22" s="16">
        <v>1331</v>
      </c>
      <c r="H22" s="16">
        <v>4815</v>
      </c>
      <c r="I22" s="16">
        <v>1936</v>
      </c>
      <c r="J22" s="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</row>
    <row r="23" spans="1:89" s="4" customFormat="1" ht="15">
      <c r="A23" s="22" t="s">
        <v>2</v>
      </c>
      <c r="B23" s="36">
        <f t="shared" si="0"/>
        <v>14745.25</v>
      </c>
      <c r="C23" s="41">
        <v>8000</v>
      </c>
      <c r="D23" s="38">
        <f t="shared" si="1"/>
        <v>6745.25</v>
      </c>
      <c r="E23" s="16">
        <v>0</v>
      </c>
      <c r="F23" s="16">
        <v>707.85</v>
      </c>
      <c r="G23" s="16">
        <v>300</v>
      </c>
      <c r="H23" s="16">
        <v>5737.4</v>
      </c>
      <c r="I23" s="16"/>
      <c r="J23" s="1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</row>
    <row r="24" spans="1:89" s="4" customFormat="1" ht="15">
      <c r="A24" s="10" t="s">
        <v>25</v>
      </c>
      <c r="B24" s="36">
        <f t="shared" si="0"/>
        <v>31223.63</v>
      </c>
      <c r="C24" s="41">
        <v>24496.58</v>
      </c>
      <c r="D24" s="38">
        <f t="shared" si="1"/>
        <v>6727.049999999999</v>
      </c>
      <c r="E24" s="23"/>
      <c r="F24" s="24">
        <v>3541.12</v>
      </c>
      <c r="G24" s="23"/>
      <c r="H24" s="24">
        <v>3185.93</v>
      </c>
      <c r="I24" s="23"/>
      <c r="J24" s="2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</row>
    <row r="25" spans="1:89" s="4" customFormat="1" ht="15">
      <c r="A25" s="22" t="s">
        <v>19</v>
      </c>
      <c r="B25" s="36">
        <f t="shared" si="0"/>
        <v>1122.8799999999999</v>
      </c>
      <c r="C25" s="28">
        <f>398*1.21</f>
        <v>481.58</v>
      </c>
      <c r="D25" s="38">
        <f t="shared" si="1"/>
        <v>641.3</v>
      </c>
      <c r="E25" s="18"/>
      <c r="F25" s="18"/>
      <c r="G25" s="18">
        <f>350*1.21</f>
        <v>423.5</v>
      </c>
      <c r="H25" s="18">
        <f>180*1.21</f>
        <v>217.79999999999998</v>
      </c>
      <c r="I25" s="12"/>
      <c r="J25" s="12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</row>
    <row r="26" spans="1:89" s="4" customFormat="1" ht="15">
      <c r="A26" s="9" t="s">
        <v>4</v>
      </c>
      <c r="B26" s="36">
        <f t="shared" si="0"/>
        <v>4094.64</v>
      </c>
      <c r="C26" s="26">
        <f>1613*1.21</f>
        <v>1951.73</v>
      </c>
      <c r="D26" s="38">
        <f t="shared" si="1"/>
        <v>2142.91</v>
      </c>
      <c r="E26" s="17"/>
      <c r="F26" s="17">
        <f>1241*1.21</f>
        <v>1501.61</v>
      </c>
      <c r="G26" s="17">
        <v>0</v>
      </c>
      <c r="H26" s="17">
        <f>530*1.21</f>
        <v>641.3</v>
      </c>
      <c r="I26" s="17">
        <v>0</v>
      </c>
      <c r="J26" s="1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</row>
    <row r="27" spans="1:89" s="4" customFormat="1" ht="15">
      <c r="A27" s="9" t="s">
        <v>33</v>
      </c>
      <c r="B27" s="36">
        <f t="shared" si="0"/>
        <v>5255.65</v>
      </c>
      <c r="C27" s="26">
        <v>3540.4</v>
      </c>
      <c r="D27" s="38">
        <f t="shared" si="1"/>
        <v>1715.25</v>
      </c>
      <c r="E27" s="16"/>
      <c r="F27" s="16"/>
      <c r="G27" s="16"/>
      <c r="H27" s="16"/>
      <c r="I27" s="16"/>
      <c r="J27" s="16">
        <v>1715.25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</row>
    <row r="28" spans="1:10" s="1" customFormat="1" ht="15">
      <c r="A28" s="9" t="s">
        <v>27</v>
      </c>
      <c r="B28" s="36">
        <f t="shared" si="0"/>
        <v>11107.8</v>
      </c>
      <c r="C28" s="27">
        <f>700*1.21</f>
        <v>847</v>
      </c>
      <c r="D28" s="38">
        <f t="shared" si="1"/>
        <v>10260.8</v>
      </c>
      <c r="E28" s="16">
        <f>600*1.21</f>
        <v>726</v>
      </c>
      <c r="F28" s="16">
        <f>4525*1.21</f>
        <v>5475.25</v>
      </c>
      <c r="G28" s="16">
        <f>1550*1.21</f>
        <v>1875.5</v>
      </c>
      <c r="H28" s="16">
        <f>280*1.21</f>
        <v>338.8</v>
      </c>
      <c r="I28" s="25">
        <f>600*1.21</f>
        <v>726</v>
      </c>
      <c r="J28" s="25">
        <f>925*1.21</f>
        <v>1119.25</v>
      </c>
    </row>
    <row r="29" spans="1:10" ht="15">
      <c r="A29" s="8" t="s">
        <v>7</v>
      </c>
      <c r="B29" s="36">
        <f t="shared" si="0"/>
        <v>1436.21</v>
      </c>
      <c r="C29" s="27"/>
      <c r="D29" s="38">
        <f t="shared" si="1"/>
        <v>1436.21</v>
      </c>
      <c r="E29" s="16">
        <f>150*1.21</f>
        <v>181.5</v>
      </c>
      <c r="F29" s="16">
        <f>550*1.21</f>
        <v>665.5</v>
      </c>
      <c r="G29" s="16">
        <f>100*1.21</f>
        <v>121</v>
      </c>
      <c r="H29" s="16">
        <f>225+1.21</f>
        <v>226.21</v>
      </c>
      <c r="I29" s="25">
        <f>200*1.21</f>
        <v>242</v>
      </c>
      <c r="J29" s="7"/>
    </row>
    <row r="30" spans="1:10" ht="15.75" thickBot="1">
      <c r="A30" s="30" t="s">
        <v>0</v>
      </c>
      <c r="B30" s="31">
        <f>SUM(B5:B29)</f>
        <v>272484.10000000003</v>
      </c>
      <c r="C30" s="32">
        <f>SUM(C5:C29)</f>
        <v>144723.46</v>
      </c>
      <c r="D30" s="33">
        <f>SUM(D5:D29)</f>
        <v>127760.64000000003</v>
      </c>
      <c r="E30" s="34">
        <f>SUM(E5:E25)</f>
        <v>6992.26</v>
      </c>
      <c r="F30" s="34">
        <f>SUM(F5:F25)</f>
        <v>36563.04</v>
      </c>
      <c r="G30" s="34">
        <f>SUM(G5:G25)</f>
        <v>12373.92</v>
      </c>
      <c r="H30" s="34">
        <f>SUM(H5:H25)</f>
        <v>42634.71000000001</v>
      </c>
      <c r="I30" s="34">
        <f>SUM(I5:I25)</f>
        <v>7228.54</v>
      </c>
      <c r="J30" s="34">
        <f>SUM(J5:J25)</f>
        <v>6413</v>
      </c>
    </row>
    <row r="32" spans="1:6" ht="23.25" customHeight="1">
      <c r="A32" s="57" t="s">
        <v>44</v>
      </c>
      <c r="B32" s="58"/>
      <c r="C32" s="60"/>
      <c r="D32" s="60"/>
      <c r="E32" s="60"/>
      <c r="F32" s="60"/>
    </row>
    <row r="33" spans="1:5" ht="18" customHeight="1">
      <c r="A33" s="57" t="s">
        <v>1</v>
      </c>
      <c r="B33" s="58"/>
      <c r="C33" s="60"/>
      <c r="D33" s="60"/>
      <c r="E33" s="60"/>
    </row>
    <row r="34" spans="1:2" ht="16.5" customHeight="1" thickBot="1">
      <c r="A34" s="57">
        <v>2018</v>
      </c>
      <c r="B34" s="59"/>
    </row>
    <row r="35" spans="1:2" ht="17.25" customHeight="1" thickBot="1">
      <c r="A35" s="42" t="s">
        <v>37</v>
      </c>
      <c r="B35" s="43" t="s">
        <v>39</v>
      </c>
    </row>
    <row r="36" spans="1:2" ht="15.75">
      <c r="A36" s="44" t="s">
        <v>40</v>
      </c>
      <c r="B36" s="45">
        <v>13858.6</v>
      </c>
    </row>
    <row r="37" spans="1:2" ht="15.75">
      <c r="A37" s="46" t="s">
        <v>41</v>
      </c>
      <c r="B37" s="47">
        <v>13040.17</v>
      </c>
    </row>
    <row r="38" spans="1:2" ht="15">
      <c r="A38" s="55" t="s">
        <v>58</v>
      </c>
      <c r="B38" s="56">
        <v>6993.8</v>
      </c>
    </row>
    <row r="39" spans="1:2" ht="15">
      <c r="A39" s="55"/>
      <c r="B39" s="56"/>
    </row>
    <row r="40" spans="1:2" ht="15">
      <c r="A40" s="53" t="s">
        <v>59</v>
      </c>
      <c r="B40" s="54">
        <v>6489</v>
      </c>
    </row>
    <row r="41" spans="1:2" ht="15">
      <c r="A41" s="53"/>
      <c r="B41" s="54"/>
    </row>
    <row r="42" spans="1:2" ht="15.75">
      <c r="A42" s="46" t="s">
        <v>42</v>
      </c>
      <c r="B42" s="47">
        <v>6250</v>
      </c>
    </row>
    <row r="43" spans="1:2" ht="15.75">
      <c r="A43" s="46" t="s">
        <v>52</v>
      </c>
      <c r="B43" s="47">
        <v>3509</v>
      </c>
    </row>
    <row r="44" spans="1:2" ht="15.75">
      <c r="A44" s="48" t="s">
        <v>45</v>
      </c>
      <c r="B44" s="47">
        <v>2749.12</v>
      </c>
    </row>
    <row r="45" spans="1:2" ht="15.75">
      <c r="A45" s="48" t="s">
        <v>56</v>
      </c>
      <c r="B45" s="47">
        <v>2512.63</v>
      </c>
    </row>
    <row r="46" spans="1:2" ht="15.75">
      <c r="A46" s="48" t="s">
        <v>47</v>
      </c>
      <c r="B46" s="47">
        <v>1984.4</v>
      </c>
    </row>
    <row r="47" spans="1:2" ht="15.75">
      <c r="A47" s="46" t="s">
        <v>43</v>
      </c>
      <c r="B47" s="47">
        <v>1815</v>
      </c>
    </row>
    <row r="48" spans="1:2" ht="15.75">
      <c r="A48" s="46" t="s">
        <v>53</v>
      </c>
      <c r="B48" s="47">
        <v>871.2</v>
      </c>
    </row>
    <row r="49" spans="1:2" ht="15.75">
      <c r="A49" s="46" t="s">
        <v>51</v>
      </c>
      <c r="B49" s="47">
        <v>847</v>
      </c>
    </row>
    <row r="50" spans="1:2" ht="15.75">
      <c r="A50" s="48" t="s">
        <v>50</v>
      </c>
      <c r="B50" s="47">
        <v>713.19</v>
      </c>
    </row>
    <row r="51" spans="1:2" ht="15.75">
      <c r="A51" s="48" t="s">
        <v>54</v>
      </c>
      <c r="B51" s="47">
        <v>580.8</v>
      </c>
    </row>
    <row r="52" spans="1:2" ht="15.75">
      <c r="A52" s="48" t="s">
        <v>46</v>
      </c>
      <c r="B52" s="47">
        <v>302.5</v>
      </c>
    </row>
    <row r="53" spans="1:2" ht="15.75">
      <c r="A53" s="48" t="s">
        <v>55</v>
      </c>
      <c r="B53" s="47">
        <v>302.5</v>
      </c>
    </row>
    <row r="54" spans="1:2" ht="15.75">
      <c r="A54" s="48" t="s">
        <v>49</v>
      </c>
      <c r="B54" s="47">
        <v>217.8</v>
      </c>
    </row>
    <row r="55" spans="1:2" ht="16.5" thickBot="1">
      <c r="A55" s="49" t="s">
        <v>48</v>
      </c>
      <c r="B55" s="50">
        <v>121</v>
      </c>
    </row>
    <row r="56" spans="1:2" ht="16.5" thickBot="1">
      <c r="A56" s="51" t="s">
        <v>57</v>
      </c>
      <c r="B56" s="52">
        <f>SUM(B36:B55)</f>
        <v>63157.71000000001</v>
      </c>
    </row>
    <row r="106" spans="4:8" ht="15">
      <c r="D106" s="6"/>
      <c r="H106" s="6"/>
    </row>
  </sheetData>
  <sheetProtection/>
  <mergeCells count="10">
    <mergeCell ref="A40:A41"/>
    <mergeCell ref="B40:B41"/>
    <mergeCell ref="A38:A39"/>
    <mergeCell ref="B38:B39"/>
    <mergeCell ref="A1:C1"/>
    <mergeCell ref="A2:C2"/>
    <mergeCell ref="A3:C3"/>
    <mergeCell ref="A34:B34"/>
    <mergeCell ref="A32:F32"/>
    <mergeCell ref="A33:E33"/>
  </mergeCells>
  <printOptions horizontalCentered="1"/>
  <pageMargins left="0.39000000000000007" right="0.39000000000000007" top="1.1400000000000001" bottom="0.7500000000000001" header="0.31" footer="0.51"/>
  <pageSetup fitToHeight="1" fitToWidth="1" horizontalDpi="600" verticalDpi="600" orientation="landscape" paperSize="8" scale="67" r:id="rId2"/>
  <headerFooter>
    <oddHeader>&amp;L&amp;G</oddHeader>
    <oddFooter>&amp;LData de publicació: 30/01/2019
</oddFooter>
  </headerFooter>
  <ignoredErrors>
    <ignoredError sqref="F6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Barcelona</dc:creator>
  <cp:keywords/>
  <dc:description/>
  <cp:lastModifiedBy>tcebrian</cp:lastModifiedBy>
  <cp:lastPrinted>2017-02-27T07:46:18Z</cp:lastPrinted>
  <dcterms:created xsi:type="dcterms:W3CDTF">2015-11-30T13:21:39Z</dcterms:created>
  <dcterms:modified xsi:type="dcterms:W3CDTF">2019-01-30T09:15:30Z</dcterms:modified>
  <cp:category/>
  <cp:version/>
  <cp:contentType/>
  <cp:contentStatus/>
</cp:coreProperties>
</file>